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5" yWindow="65251" windowWidth="12015" windowHeight="11730" tabRatio="698" firstSheet="2" activeTab="6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Лист1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<sst xmlns="http://schemas.openxmlformats.org/spreadsheetml/2006/main" count="832" uniqueCount="68">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</sst>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0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200" fontId="10" fillId="34" borderId="10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 wrapText="1" indent="1"/>
    </xf>
    <xf numFmtId="0" fontId="2" fillId="34" borderId="10" xfId="0" applyFont="1" applyFill="1" applyBorder="1" applyAlignment="1">
      <alignment wrapText="1"/>
    </xf>
    <xf numFmtId="200" fontId="0" fillId="34" borderId="0" xfId="0" applyNumberFormat="1" applyFill="1" applyAlignment="1">
      <alignment/>
    </xf>
    <xf numFmtId="196" fontId="22" fillId="34" borderId="0" xfId="0" applyNumberFormat="1" applyFont="1" applyFill="1" applyAlignment="1">
      <alignment/>
    </xf>
    <xf numFmtId="0" fontId="20" fillId="34" borderId="10" xfId="0" applyFont="1" applyFill="1" applyBorder="1" applyAlignment="1">
      <alignment wrapText="1"/>
    </xf>
    <xf numFmtId="200" fontId="21" fillId="34" borderId="10" xfId="0" applyNumberFormat="1" applyFont="1" applyFill="1" applyBorder="1" applyAlignment="1">
      <alignment/>
    </xf>
    <xf numFmtId="200" fontId="22" fillId="34" borderId="0" xfId="0" applyNumberFormat="1" applyFont="1" applyFill="1" applyAlignment="1">
      <alignment/>
    </xf>
    <xf numFmtId="0" fontId="22" fillId="34" borderId="0" xfId="0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52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56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58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61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39" customFormat="1" ht="15" customHeight="1">
      <c r="A24" s="156" t="s">
        <v>7</v>
      </c>
      <c r="B24" s="144">
        <f>34265.4-1534.5+750.4</f>
        <v>33481.3</v>
      </c>
      <c r="C24" s="144">
        <v>9827.7</v>
      </c>
      <c r="D24" s="144"/>
      <c r="E24" s="144"/>
      <c r="F24" s="144">
        <f>75.3+504.8</f>
        <v>580.1</v>
      </c>
      <c r="G24" s="144">
        <v>29.3</v>
      </c>
      <c r="H24" s="144"/>
      <c r="I24" s="144">
        <v>0.6</v>
      </c>
      <c r="J24" s="144"/>
      <c r="K24" s="144">
        <f>441.9+11816.1</f>
        <v>12258</v>
      </c>
      <c r="L24" s="144">
        <f>2322.7+1.7</f>
        <v>2324.3999999999996</v>
      </c>
      <c r="M24" s="144">
        <f>7.7+19.7</f>
        <v>27.4</v>
      </c>
      <c r="N24" s="144"/>
      <c r="O24" s="144">
        <f>186.3+953.3</f>
        <v>1139.6</v>
      </c>
      <c r="P24" s="144">
        <v>126</v>
      </c>
      <c r="Q24" s="144">
        <f>82.9+25</f>
        <v>107.9</v>
      </c>
      <c r="R24" s="144">
        <v>814</v>
      </c>
      <c r="S24" s="144">
        <v>15.2</v>
      </c>
      <c r="T24" s="144">
        <f>66.4+170.5</f>
        <v>236.9</v>
      </c>
      <c r="U24" s="144"/>
      <c r="V24" s="144">
        <f>7740.6+7930.3</f>
        <v>15670.900000000001</v>
      </c>
      <c r="W24" s="144">
        <v>379</v>
      </c>
      <c r="X24" s="144"/>
      <c r="Y24" s="144"/>
      <c r="Z24" s="144"/>
      <c r="AA24" s="144"/>
      <c r="AB24" s="144"/>
      <c r="AC24" s="144"/>
      <c r="AD24" s="144"/>
      <c r="AE24" s="144"/>
      <c r="AF24" s="144">
        <f>SUM(D24:AD24)</f>
        <v>33709.3</v>
      </c>
      <c r="AG24" s="144">
        <f t="shared" si="3"/>
        <v>9599.699999999997</v>
      </c>
      <c r="AI24" s="157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141"/>
      <c r="K7" s="38">
        <v>35038.35</v>
      </c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42">
        <v>2877.6</v>
      </c>
      <c r="K8" s="138">
        <v>1864.4</v>
      </c>
      <c r="L8" s="142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43">
        <f t="shared" si="0"/>
        <v>1063.1</v>
      </c>
      <c r="K9" s="68">
        <f t="shared" si="0"/>
        <v>50999.70000000001</v>
      </c>
      <c r="L9" s="143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154">
        <v>67.5</v>
      </c>
      <c r="K10" s="67">
        <v>24.3</v>
      </c>
      <c r="L10" s="144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144"/>
      <c r="K11" s="67"/>
      <c r="L11" s="144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144"/>
      <c r="K12" s="67"/>
      <c r="L12" s="144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144">
        <f t="shared" si="2"/>
        <v>67.5</v>
      </c>
      <c r="K14" s="67">
        <f t="shared" si="2"/>
        <v>24.3</v>
      </c>
      <c r="L14" s="144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144">
        <v>178.6</v>
      </c>
      <c r="K15" s="67">
        <f>57.8+36528.9</f>
        <v>36586.700000000004</v>
      </c>
      <c r="L15" s="144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39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145"/>
      <c r="K16" s="75">
        <v>36528.9</v>
      </c>
      <c r="L16" s="145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58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144"/>
      <c r="K17" s="67">
        <v>36528.9</v>
      </c>
      <c r="L17" s="144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153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144">
        <v>2.2</v>
      </c>
      <c r="K19" s="67"/>
      <c r="L19" s="144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39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144">
        <v>134.5</v>
      </c>
      <c r="K20" s="67">
        <v>0.6</v>
      </c>
      <c r="L20" s="144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39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144"/>
      <c r="K21" s="67"/>
      <c r="L21" s="144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144">
        <f t="shared" si="4"/>
        <v>41.900000000000006</v>
      </c>
      <c r="K23" s="67">
        <f t="shared" si="4"/>
        <v>57.20000000000291</v>
      </c>
      <c r="L23" s="144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39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144">
        <v>402.7</v>
      </c>
      <c r="K24" s="67">
        <f>21.6+10818.2</f>
        <v>10839.800000000001</v>
      </c>
      <c r="L24" s="144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62" customFormat="1" ht="15" customHeight="1">
      <c r="A25" s="159" t="s">
        <v>39</v>
      </c>
      <c r="B25" s="145">
        <f>22002.9+185.6</f>
        <v>22188.5</v>
      </c>
      <c r="C25" s="145">
        <v>2333.8</v>
      </c>
      <c r="D25" s="145"/>
      <c r="E25" s="145"/>
      <c r="F25" s="145"/>
      <c r="G25" s="145">
        <v>154.4</v>
      </c>
      <c r="H25" s="145">
        <v>28.9</v>
      </c>
      <c r="I25" s="145">
        <v>1674.2</v>
      </c>
      <c r="J25" s="145"/>
      <c r="K25" s="145">
        <v>10818.2</v>
      </c>
      <c r="L25" s="145">
        <v>662.4</v>
      </c>
      <c r="M25" s="145"/>
      <c r="N25" s="145">
        <v>834.4</v>
      </c>
      <c r="O25" s="145">
        <v>49.5</v>
      </c>
      <c r="P25" s="145">
        <v>213.2</v>
      </c>
      <c r="Q25" s="145">
        <v>378.8</v>
      </c>
      <c r="R25" s="145">
        <v>338</v>
      </c>
      <c r="S25" s="145">
        <v>188.2</v>
      </c>
      <c r="T25" s="145">
        <v>217.6</v>
      </c>
      <c r="U25" s="145">
        <v>8656.4</v>
      </c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24214.2</v>
      </c>
      <c r="AG25" s="160">
        <f t="shared" si="3"/>
        <v>308.09999999999854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144">
        <f t="shared" si="5"/>
        <v>402.7</v>
      </c>
      <c r="K32" s="67">
        <f t="shared" si="5"/>
        <v>10839.800000000001</v>
      </c>
      <c r="L32" s="144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144"/>
      <c r="K33" s="67">
        <v>41</v>
      </c>
      <c r="L33" s="144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144"/>
      <c r="K34" s="67">
        <v>35.4</v>
      </c>
      <c r="L34" s="144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>
        <v>0.7</v>
      </c>
      <c r="L36" s="144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4.900000000000001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144"/>
      <c r="K40" s="67">
        <f>25.5</f>
        <v>25.5</v>
      </c>
      <c r="L40" s="144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144"/>
      <c r="K41" s="67"/>
      <c r="L41" s="144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144"/>
      <c r="K44" s="67">
        <v>0.4</v>
      </c>
      <c r="L44" s="144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25.1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146"/>
      <c r="K47" s="79">
        <v>16.8</v>
      </c>
      <c r="L47" s="146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146"/>
      <c r="K48" s="79"/>
      <c r="L48" s="146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144"/>
      <c r="K49" s="67"/>
      <c r="L49" s="144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144">
        <f t="shared" si="10"/>
        <v>0</v>
      </c>
      <c r="K51" s="67">
        <f t="shared" si="10"/>
        <v>16.8</v>
      </c>
      <c r="L51" s="144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144">
        <v>129.5</v>
      </c>
      <c r="K52" s="67">
        <f>978.2</f>
        <v>978.2</v>
      </c>
      <c r="L52" s="144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144"/>
      <c r="K53" s="67">
        <v>31.9</v>
      </c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144">
        <v>36.6</v>
      </c>
      <c r="K54" s="67"/>
      <c r="L54" s="144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144"/>
      <c r="K55" s="67"/>
      <c r="L55" s="144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</v>
      </c>
      <c r="C57" s="144">
        <v>62.500000000000114</v>
      </c>
      <c r="D57" s="144"/>
      <c r="E57" s="144">
        <v>8.4</v>
      </c>
      <c r="F57" s="144"/>
      <c r="G57" s="144"/>
      <c r="H57" s="144"/>
      <c r="I57" s="144"/>
      <c r="J57" s="144">
        <v>29.4</v>
      </c>
      <c r="K57" s="144"/>
      <c r="L57" s="144">
        <v>8.5</v>
      </c>
      <c r="M57" s="144"/>
      <c r="N57" s="144"/>
      <c r="O57" s="144"/>
      <c r="P57" s="144">
        <v>0.2</v>
      </c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46.5</v>
      </c>
      <c r="AG57" s="144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144">
        <f t="shared" si="12"/>
        <v>7.200000000000003</v>
      </c>
      <c r="K60" s="67">
        <f t="shared" si="12"/>
        <v>0</v>
      </c>
      <c r="L60" s="144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144">
        <v>18.9</v>
      </c>
      <c r="K62" s="72"/>
      <c r="L62" s="144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144"/>
      <c r="K63" s="67"/>
      <c r="L63" s="144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144">
        <v>2.2</v>
      </c>
      <c r="K65" s="67"/>
      <c r="L65" s="144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144">
        <v>1.1</v>
      </c>
      <c r="K66" s="67"/>
      <c r="L66" s="144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144">
        <f t="shared" si="15"/>
        <v>15.599999999999998</v>
      </c>
      <c r="K68" s="67">
        <f t="shared" si="15"/>
        <v>0</v>
      </c>
      <c r="L68" s="144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144"/>
      <c r="K69" s="67"/>
      <c r="L69" s="144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144">
        <v>6.5</v>
      </c>
      <c r="K72" s="67">
        <f>3.7+0.6+0.8</f>
        <v>5.1</v>
      </c>
      <c r="L72" s="144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144"/>
      <c r="K75" s="67">
        <v>3.7</v>
      </c>
      <c r="L75" s="144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146"/>
      <c r="K76" s="79">
        <v>82.9</v>
      </c>
      <c r="L76" s="146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146"/>
      <c r="K77" s="79">
        <v>60.7</v>
      </c>
      <c r="L77" s="146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146"/>
      <c r="K81" s="79">
        <v>43</v>
      </c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144">
        <f>52.6+57.3</f>
        <v>109.9</v>
      </c>
      <c r="K89" s="67">
        <v>368.9</v>
      </c>
      <c r="L89" s="144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144"/>
      <c r="K90" s="67"/>
      <c r="L90" s="144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144">
        <v>112.9</v>
      </c>
      <c r="K92" s="67">
        <v>1987.5</v>
      </c>
      <c r="L92" s="144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47">
        <f t="shared" si="17"/>
        <v>1063.1</v>
      </c>
      <c r="K94" s="83">
        <f t="shared" si="17"/>
        <v>50999.70000000001</v>
      </c>
      <c r="L94" s="147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144">
        <f t="shared" si="18"/>
        <v>0</v>
      </c>
      <c r="K95" s="67">
        <f t="shared" si="18"/>
        <v>36625</v>
      </c>
      <c r="L95" s="144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144">
        <f t="shared" si="19"/>
        <v>165</v>
      </c>
      <c r="K96" s="67">
        <f t="shared" si="19"/>
        <v>33.6</v>
      </c>
      <c r="L96" s="144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144">
        <f t="shared" si="21"/>
        <v>4.4</v>
      </c>
      <c r="K98" s="67">
        <f t="shared" si="21"/>
        <v>0</v>
      </c>
      <c r="L98" s="144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144">
        <f t="shared" si="22"/>
        <v>0</v>
      </c>
      <c r="K99" s="67">
        <f t="shared" si="22"/>
        <v>3.7</v>
      </c>
      <c r="L99" s="144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48">
        <f t="shared" si="24"/>
        <v>893.6999999999999</v>
      </c>
      <c r="K100" s="85">
        <f t="shared" si="24"/>
        <v>14337.40000000001</v>
      </c>
      <c r="L100" s="148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34" sqref="B3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39" customWidth="1"/>
    <col min="11" max="11" width="9.25390625" style="0" customWidth="1"/>
    <col min="12" max="12" width="9.875" style="139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3" t="s">
        <v>12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  <c r="AC1" s="163"/>
      <c r="AD1" s="163"/>
      <c r="AE1" s="163"/>
      <c r="AF1" s="163"/>
      <c r="AG1" s="163"/>
    </row>
    <row r="2" spans="1:33" ht="22.5" customHeight="1">
      <c r="A2" s="164" t="s">
        <v>67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40">
        <v>11</v>
      </c>
      <c r="K4" s="8">
        <v>12</v>
      </c>
      <c r="L4" s="140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141"/>
      <c r="K5" s="38"/>
      <c r="L5" s="141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141"/>
      <c r="K6" s="38"/>
      <c r="L6" s="141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0</v>
      </c>
      <c r="C7" s="129">
        <v>9399.550000000014</v>
      </c>
      <c r="D7" s="38"/>
      <c r="E7" s="38"/>
      <c r="F7" s="38"/>
      <c r="G7" s="38"/>
      <c r="H7" s="56"/>
      <c r="I7" s="38"/>
      <c r="J7" s="141"/>
      <c r="K7" s="38"/>
      <c r="L7" s="141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0</v>
      </c>
      <c r="C8" s="103">
        <v>101164.67000000007</v>
      </c>
      <c r="D8" s="59"/>
      <c r="E8" s="60"/>
      <c r="F8" s="137"/>
      <c r="G8" s="137"/>
      <c r="H8" s="137"/>
      <c r="I8" s="137"/>
      <c r="J8" s="142"/>
      <c r="K8" s="138"/>
      <c r="L8" s="142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171879.41349</v>
      </c>
      <c r="C9" s="104">
        <f aca="true" t="shared" si="0" ref="C9:AD9">C10+C15+C24+C33+C47+C52+C54+C61+C62+C71+C72+C88+C76+C81+C83+C82+C69+C89+C90+C91+C70+C40+C92</f>
        <v>104039.9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143">
        <f t="shared" si="0"/>
        <v>0</v>
      </c>
      <c r="K9" s="68">
        <f t="shared" si="0"/>
        <v>0</v>
      </c>
      <c r="L9" s="143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0</v>
      </c>
      <c r="AG9" s="69">
        <f>AG10+AG15+AG24+AG33+AG47+AG52+AG54+AG61+AG62+AG71+AG72+AG76+AG88+AG81+AG83+AG82+AG69+AG89+AG91+AG90+AG70+AG40+AG92</f>
        <v>275919.31349000003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/>
      <c r="E10" s="67"/>
      <c r="F10" s="67"/>
      <c r="G10" s="67"/>
      <c r="H10" s="67"/>
      <c r="I10" s="67"/>
      <c r="J10" s="154"/>
      <c r="K10" s="67"/>
      <c r="L10" s="144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0</v>
      </c>
      <c r="AG10" s="72">
        <f>B10+C10-AF10</f>
        <v>23160.000000000004</v>
      </c>
      <c r="AH10" s="18"/>
    </row>
    <row r="11" spans="1:34" ht="15.75">
      <c r="A11" s="3" t="s">
        <v>5</v>
      </c>
      <c r="B11" s="72">
        <v>17148.9</v>
      </c>
      <c r="C11" s="72">
        <v>2279.119999999999</v>
      </c>
      <c r="D11" s="67"/>
      <c r="E11" s="67"/>
      <c r="F11" s="67"/>
      <c r="G11" s="67"/>
      <c r="H11" s="67"/>
      <c r="I11" s="67"/>
      <c r="J11" s="144"/>
      <c r="K11" s="67"/>
      <c r="L11" s="144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0</v>
      </c>
      <c r="AG11" s="72">
        <f>B11+C11-AF11</f>
        <v>19428.02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/>
      <c r="G12" s="67"/>
      <c r="H12" s="67"/>
      <c r="I12" s="67"/>
      <c r="J12" s="144"/>
      <c r="K12" s="67"/>
      <c r="L12" s="144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0</v>
      </c>
      <c r="AG12" s="72">
        <f>B12+C12-AF12</f>
        <v>367.79999999999995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144"/>
      <c r="K13" s="67"/>
      <c r="L13" s="144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962.9</v>
      </c>
      <c r="C14" s="72">
        <f t="shared" si="2"/>
        <v>2401.2800000000034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144">
        <f t="shared" si="2"/>
        <v>0</v>
      </c>
      <c r="K14" s="67">
        <f t="shared" si="2"/>
        <v>0</v>
      </c>
      <c r="L14" s="144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0</v>
      </c>
      <c r="AG14" s="72">
        <f>AG10-AG11-AG12-AG13</f>
        <v>3364.180000000003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/>
      <c r="F15" s="67"/>
      <c r="G15" s="67"/>
      <c r="H15" s="67"/>
      <c r="I15" s="67"/>
      <c r="J15" s="144"/>
      <c r="K15" s="67"/>
      <c r="L15" s="144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0</v>
      </c>
      <c r="AG15" s="72">
        <f aca="true" t="shared" si="3" ref="AG15:AG31">B15+C15-AF15</f>
        <v>70800.20000000001</v>
      </c>
      <c r="AH15" s="139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/>
      <c r="F16" s="75"/>
      <c r="G16" s="75"/>
      <c r="H16" s="75"/>
      <c r="I16" s="75"/>
      <c r="J16" s="145"/>
      <c r="K16" s="75"/>
      <c r="L16" s="145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13460.999999999998</v>
      </c>
      <c r="AH16" s="158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/>
      <c r="F17" s="67"/>
      <c r="G17" s="67"/>
      <c r="H17" s="67"/>
      <c r="I17" s="67"/>
      <c r="J17" s="144"/>
      <c r="K17" s="67"/>
      <c r="L17" s="144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0</v>
      </c>
      <c r="AG17" s="72">
        <f t="shared" si="3"/>
        <v>46722.31999999999</v>
      </c>
      <c r="AH17" s="153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144"/>
      <c r="K18" s="67"/>
      <c r="L18" s="144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39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/>
      <c r="H19" s="67"/>
      <c r="I19" s="67"/>
      <c r="J19" s="144"/>
      <c r="K19" s="67"/>
      <c r="L19" s="144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0</v>
      </c>
      <c r="AG19" s="72">
        <f t="shared" si="3"/>
        <v>9738.9</v>
      </c>
      <c r="AH19" s="139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/>
      <c r="H20" s="67"/>
      <c r="I20" s="67"/>
      <c r="J20" s="144"/>
      <c r="K20" s="67"/>
      <c r="L20" s="144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0</v>
      </c>
      <c r="AG20" s="72">
        <f t="shared" si="3"/>
        <v>2135.45</v>
      </c>
      <c r="AH20" s="139"/>
    </row>
    <row r="21" spans="1:34" ht="15.75">
      <c r="A21" s="3" t="s">
        <v>16</v>
      </c>
      <c r="B21" s="72">
        <v>989.309</v>
      </c>
      <c r="C21" s="72">
        <v>52</v>
      </c>
      <c r="D21" s="67"/>
      <c r="E21" s="67"/>
      <c r="F21" s="67"/>
      <c r="G21" s="67"/>
      <c r="H21" s="67"/>
      <c r="I21" s="67"/>
      <c r="J21" s="144"/>
      <c r="K21" s="67"/>
      <c r="L21" s="144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0</v>
      </c>
      <c r="AG21" s="72">
        <f t="shared" si="3"/>
        <v>1041.309</v>
      </c>
      <c r="AH21" s="139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144"/>
      <c r="K22" s="67"/>
      <c r="L22" s="144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39"/>
    </row>
    <row r="23" spans="1:34" ht="15.75">
      <c r="A23" s="3" t="s">
        <v>23</v>
      </c>
      <c r="B23" s="72">
        <f aca="true" t="shared" si="4" ref="B23:AD23">B15-B17-B18-B19-B20-B21-B22</f>
        <v>2828.9210000000003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144">
        <f t="shared" si="4"/>
        <v>0</v>
      </c>
      <c r="K23" s="67">
        <f t="shared" si="4"/>
        <v>0</v>
      </c>
      <c r="L23" s="144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0</v>
      </c>
      <c r="AG23" s="72">
        <f>B23+C23-AF23</f>
        <v>11152.721000000012</v>
      </c>
      <c r="AH23" s="139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/>
      <c r="G24" s="67"/>
      <c r="H24" s="67"/>
      <c r="I24" s="67"/>
      <c r="J24" s="144"/>
      <c r="K24" s="67"/>
      <c r="L24" s="144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0</v>
      </c>
      <c r="AG24" s="72">
        <f t="shared" si="3"/>
        <v>42531.499999999985</v>
      </c>
      <c r="AI24" s="86"/>
    </row>
    <row r="25" spans="1:35" s="162" customFormat="1" ht="15" customHeight="1">
      <c r="A25" s="159" t="s">
        <v>39</v>
      </c>
      <c r="B25" s="145">
        <v>15694.5</v>
      </c>
      <c r="C25" s="145">
        <v>308.09999999999854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60">
        <f t="shared" si="1"/>
        <v>0</v>
      </c>
      <c r="AG25" s="160">
        <f t="shared" si="3"/>
        <v>16002.599999999999</v>
      </c>
      <c r="AH25" s="158"/>
      <c r="AI25" s="161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144"/>
      <c r="K26" s="67"/>
      <c r="L26" s="144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144"/>
      <c r="K27" s="67"/>
      <c r="L27" s="144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144"/>
      <c r="K28" s="67"/>
      <c r="L28" s="144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144"/>
      <c r="K29" s="67"/>
      <c r="L29" s="144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144"/>
      <c r="K30" s="67"/>
      <c r="L30" s="144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144"/>
      <c r="K31" s="67"/>
      <c r="L31" s="144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144">
        <f t="shared" si="5"/>
        <v>0</v>
      </c>
      <c r="K32" s="67">
        <f t="shared" si="5"/>
        <v>0</v>
      </c>
      <c r="L32" s="144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0</v>
      </c>
      <c r="AG32" s="72">
        <f>AG24</f>
        <v>42531.499999999985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144"/>
      <c r="K33" s="67"/>
      <c r="L33" s="144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4129.49</v>
      </c>
    </row>
    <row r="34" spans="1:33" ht="15.7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144"/>
      <c r="K34" s="67"/>
      <c r="L34" s="144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339.32</v>
      </c>
    </row>
    <row r="35" spans="1:33" ht="15.7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144"/>
      <c r="K35" s="67"/>
      <c r="L35" s="144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266.08599999999996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144"/>
      <c r="K36" s="67"/>
      <c r="L36" s="144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20.7</v>
      </c>
    </row>
    <row r="37" spans="1:33" ht="15.7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144"/>
      <c r="K37" s="67"/>
      <c r="L37" s="144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3130.064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144"/>
      <c r="K38" s="67"/>
      <c r="L38" s="144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144">
        <f t="shared" si="7"/>
        <v>0</v>
      </c>
      <c r="K39" s="67">
        <f t="shared" si="7"/>
        <v>0</v>
      </c>
      <c r="L39" s="144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373.32000000000016</v>
      </c>
    </row>
    <row r="40" spans="1:33" ht="15" customHeight="1">
      <c r="A40" s="4" t="s">
        <v>29</v>
      </c>
      <c r="B40" s="72">
        <v>1126.866</v>
      </c>
      <c r="C40" s="72">
        <v>119</v>
      </c>
      <c r="D40" s="67"/>
      <c r="E40" s="67"/>
      <c r="F40" s="67"/>
      <c r="G40" s="67"/>
      <c r="H40" s="67"/>
      <c r="I40" s="67"/>
      <c r="J40" s="144"/>
      <c r="K40" s="67"/>
      <c r="L40" s="144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1245.866</v>
      </c>
    </row>
    <row r="41" spans="1:34" ht="15.7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144"/>
      <c r="K41" s="67"/>
      <c r="L41" s="144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1114.0859999999998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144"/>
      <c r="K42" s="67"/>
      <c r="L42" s="144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144"/>
      <c r="K43" s="67"/>
      <c r="L43" s="144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24.2</v>
      </c>
    </row>
    <row r="44" spans="1:33" ht="15.7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/>
      <c r="J44" s="144"/>
      <c r="K44" s="67"/>
      <c r="L44" s="144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57.33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144"/>
      <c r="K45" s="67"/>
      <c r="L45" s="144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32.750000000000064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144">
        <f t="shared" si="9"/>
        <v>0</v>
      </c>
      <c r="K46" s="67">
        <f t="shared" si="9"/>
        <v>0</v>
      </c>
      <c r="L46" s="144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49.45000000000019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/>
      <c r="F47" s="79"/>
      <c r="G47" s="79"/>
      <c r="H47" s="79"/>
      <c r="I47" s="79"/>
      <c r="J47" s="146"/>
      <c r="K47" s="79"/>
      <c r="L47" s="146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0</v>
      </c>
      <c r="AG47" s="72">
        <f>B47+C47-AF47</f>
        <v>2149.3942299999962</v>
      </c>
    </row>
    <row r="48" spans="1:33" ht="15.7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146"/>
      <c r="K48" s="79"/>
      <c r="L48" s="146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106.775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/>
      <c r="H49" s="67"/>
      <c r="I49" s="67"/>
      <c r="J49" s="144"/>
      <c r="K49" s="67"/>
      <c r="L49" s="144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0</v>
      </c>
      <c r="AG49" s="72">
        <f>B49+C49-AF49</f>
        <v>1354.0720000000001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144"/>
      <c r="K50" s="67"/>
      <c r="L50" s="144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144">
        <f t="shared" si="10"/>
        <v>0</v>
      </c>
      <c r="K51" s="67">
        <f t="shared" si="10"/>
        <v>0</v>
      </c>
      <c r="L51" s="144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</v>
      </c>
      <c r="AG51" s="72">
        <f>AG47-AG49-AG48</f>
        <v>688.5472299999961</v>
      </c>
    </row>
    <row r="52" spans="1:33" ht="15" customHeight="1">
      <c r="A52" s="4" t="s">
        <v>0</v>
      </c>
      <c r="B52" s="72">
        <v>5294.90226</v>
      </c>
      <c r="C52" s="72">
        <v>3400.5099999999993</v>
      </c>
      <c r="D52" s="67"/>
      <c r="E52" s="67"/>
      <c r="F52" s="67"/>
      <c r="G52" s="67"/>
      <c r="H52" s="67"/>
      <c r="I52" s="67"/>
      <c r="J52" s="144"/>
      <c r="K52" s="67"/>
      <c r="L52" s="144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0</v>
      </c>
      <c r="AG52" s="72">
        <f aca="true" t="shared" si="11" ref="AG52:AG59">B52+C52-AF52</f>
        <v>8695.41226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/>
      <c r="F53" s="67"/>
      <c r="G53" s="67"/>
      <c r="H53" s="67"/>
      <c r="I53" s="67"/>
      <c r="J53" s="144"/>
      <c r="K53" s="67"/>
      <c r="L53" s="144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0</v>
      </c>
      <c r="AG53" s="72">
        <f t="shared" si="11"/>
        <v>1449.701</v>
      </c>
    </row>
    <row r="54" spans="1:34" ht="15" customHeight="1">
      <c r="A54" s="4" t="s">
        <v>9</v>
      </c>
      <c r="B54" s="111">
        <v>1729.263</v>
      </c>
      <c r="C54" s="72">
        <v>1301.6499999999999</v>
      </c>
      <c r="D54" s="67"/>
      <c r="E54" s="67"/>
      <c r="F54" s="67"/>
      <c r="G54" s="67"/>
      <c r="H54" s="67"/>
      <c r="I54" s="67"/>
      <c r="J54" s="144"/>
      <c r="K54" s="67"/>
      <c r="L54" s="144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0</v>
      </c>
      <c r="AG54" s="72">
        <f t="shared" si="11"/>
        <v>3030.9129999999996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144"/>
      <c r="K55" s="67"/>
      <c r="L55" s="144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0</v>
      </c>
      <c r="AG55" s="72">
        <f t="shared" si="11"/>
        <v>1449.307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144"/>
      <c r="K56" s="67"/>
      <c r="L56" s="144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39" customFormat="1" ht="15.75">
      <c r="A57" s="155" t="s">
        <v>2</v>
      </c>
      <c r="B57" s="154">
        <v>20.536</v>
      </c>
      <c r="C57" s="144">
        <v>36.500000000000114</v>
      </c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>
        <f t="shared" si="1"/>
        <v>0</v>
      </c>
      <c r="AG57" s="144">
        <f t="shared" si="11"/>
        <v>57.036000000000115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144"/>
      <c r="K58" s="67"/>
      <c r="L58" s="144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144"/>
      <c r="K59" s="67"/>
      <c r="L59" s="144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525.9199999999998</v>
      </c>
      <c r="C60" s="72">
        <f t="shared" si="12"/>
        <v>998.6499999999997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0</v>
      </c>
      <c r="H60" s="67">
        <f t="shared" si="12"/>
        <v>0</v>
      </c>
      <c r="I60" s="67">
        <f t="shared" si="12"/>
        <v>0</v>
      </c>
      <c r="J60" s="144">
        <f t="shared" si="12"/>
        <v>0</v>
      </c>
      <c r="K60" s="67">
        <f t="shared" si="12"/>
        <v>0</v>
      </c>
      <c r="L60" s="144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0</v>
      </c>
      <c r="AG60" s="72">
        <f>AG54-AG55-AG57-AG59-AG56-AG58</f>
        <v>1524.5699999999995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/>
      <c r="F61" s="67"/>
      <c r="G61" s="67"/>
      <c r="H61" s="67"/>
      <c r="I61" s="67"/>
      <c r="J61" s="144"/>
      <c r="K61" s="67"/>
      <c r="L61" s="144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741.9000000000001</v>
      </c>
    </row>
    <row r="62" spans="1:33" s="18" customFormat="1" ht="15" customHeight="1">
      <c r="A62" s="108" t="s">
        <v>11</v>
      </c>
      <c r="B62" s="72">
        <v>3961.939</v>
      </c>
      <c r="C62" s="72">
        <v>2193.3</v>
      </c>
      <c r="D62" s="72"/>
      <c r="E62" s="72"/>
      <c r="F62" s="72"/>
      <c r="G62" s="72"/>
      <c r="H62" s="72"/>
      <c r="I62" s="72"/>
      <c r="J62" s="144"/>
      <c r="K62" s="72"/>
      <c r="L62" s="144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0</v>
      </c>
      <c r="AG62" s="72">
        <f t="shared" si="14"/>
        <v>6155.239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144"/>
      <c r="K63" s="67"/>
      <c r="L63" s="144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2901.204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144"/>
      <c r="K64" s="67"/>
      <c r="L64" s="144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/>
      <c r="H65" s="67"/>
      <c r="I65" s="67"/>
      <c r="J65" s="144"/>
      <c r="K65" s="67"/>
      <c r="L65" s="144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0</v>
      </c>
      <c r="AG65" s="72">
        <f t="shared" si="14"/>
        <v>103.60000000000001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/>
      <c r="H66" s="67"/>
      <c r="I66" s="67"/>
      <c r="J66" s="144"/>
      <c r="K66" s="67"/>
      <c r="L66" s="144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0</v>
      </c>
      <c r="AG66" s="72">
        <f t="shared" si="14"/>
        <v>142.44500000000002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144"/>
      <c r="K67" s="67"/>
      <c r="L67" s="144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2132.99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0</v>
      </c>
      <c r="I68" s="67">
        <f t="shared" si="15"/>
        <v>0</v>
      </c>
      <c r="J68" s="144">
        <f t="shared" si="15"/>
        <v>0</v>
      </c>
      <c r="K68" s="67">
        <f t="shared" si="15"/>
        <v>0</v>
      </c>
      <c r="L68" s="144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0</v>
      </c>
      <c r="AG68" s="72">
        <f>AG62-AG63-AG66-AG67-AG65-AG64</f>
        <v>2897.9899999999993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/>
      <c r="F69" s="67"/>
      <c r="G69" s="67"/>
      <c r="H69" s="67"/>
      <c r="I69" s="67"/>
      <c r="J69" s="144"/>
      <c r="K69" s="67"/>
      <c r="L69" s="144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0</v>
      </c>
      <c r="AG69" s="130">
        <f aca="true" t="shared" si="16" ref="AG69:AG92">B69+C69-AF69</f>
        <v>4648.339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144"/>
      <c r="K70" s="67"/>
      <c r="L70" s="144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146"/>
      <c r="K71" s="79"/>
      <c r="L71" s="146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1238.6999999999998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1137.2</v>
      </c>
      <c r="C72" s="72">
        <v>2845.1000000000004</v>
      </c>
      <c r="D72" s="67"/>
      <c r="E72" s="67"/>
      <c r="F72" s="67"/>
      <c r="G72" s="67"/>
      <c r="H72" s="67"/>
      <c r="I72" s="67"/>
      <c r="J72" s="144"/>
      <c r="K72" s="67"/>
      <c r="L72" s="144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0</v>
      </c>
      <c r="AG72" s="130">
        <f t="shared" si="16"/>
        <v>3982.3</v>
      </c>
      <c r="AH72" s="86">
        <f>AG72+AG69+AG76</f>
        <v>9300.698999999999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144"/>
      <c r="K73" s="67"/>
      <c r="L73" s="144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/>
      <c r="F74" s="67"/>
      <c r="G74" s="67"/>
      <c r="H74" s="67"/>
      <c r="I74" s="67"/>
      <c r="J74" s="144"/>
      <c r="K74" s="67"/>
      <c r="L74" s="144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0</v>
      </c>
      <c r="AG74" s="130">
        <f t="shared" si="16"/>
        <v>510.5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144"/>
      <c r="K75" s="67"/>
      <c r="L75" s="144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102.80000000000001</v>
      </c>
    </row>
    <row r="76" spans="1:35" s="11" customFormat="1" ht="15.75">
      <c r="A76" s="12" t="s">
        <v>48</v>
      </c>
      <c r="B76" s="72">
        <f>268.6+170.4</f>
        <v>439</v>
      </c>
      <c r="C76" s="72">
        <v>231.05999999999995</v>
      </c>
      <c r="D76" s="67"/>
      <c r="E76" s="79"/>
      <c r="F76" s="79"/>
      <c r="G76" s="79"/>
      <c r="H76" s="79"/>
      <c r="I76" s="79"/>
      <c r="J76" s="146"/>
      <c r="K76" s="79"/>
      <c r="L76" s="146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0</v>
      </c>
      <c r="AG76" s="130">
        <f t="shared" si="16"/>
        <v>670.06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146"/>
      <c r="K77" s="79"/>
      <c r="L77" s="146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145.9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146"/>
      <c r="K78" s="79"/>
      <c r="L78" s="146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146"/>
      <c r="K79" s="79"/>
      <c r="L79" s="146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146"/>
      <c r="K80" s="79"/>
      <c r="L80" s="146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11.9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146"/>
      <c r="K81" s="79"/>
      <c r="L81" s="146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146"/>
      <c r="K82" s="79"/>
      <c r="L82" s="146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146"/>
      <c r="K83" s="79"/>
      <c r="L83" s="146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146"/>
      <c r="K84" s="79"/>
      <c r="L84" s="146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146"/>
      <c r="K85" s="79"/>
      <c r="L85" s="146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146"/>
      <c r="K86" s="79"/>
      <c r="L86" s="146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146"/>
      <c r="K87" s="79"/>
      <c r="L87" s="146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144"/>
      <c r="K88" s="67"/>
      <c r="L88" s="144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v>4857</v>
      </c>
      <c r="C89" s="72">
        <v>1922.699999999997</v>
      </c>
      <c r="D89" s="67"/>
      <c r="E89" s="67"/>
      <c r="F89" s="67"/>
      <c r="G89" s="67"/>
      <c r="H89" s="67"/>
      <c r="I89" s="67"/>
      <c r="J89" s="144"/>
      <c r="K89" s="67"/>
      <c r="L89" s="144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0</v>
      </c>
      <c r="AG89" s="72">
        <f t="shared" si="16"/>
        <v>6779.699999999997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144"/>
      <c r="K90" s="67"/>
      <c r="L90" s="144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144"/>
      <c r="K91" s="67"/>
      <c r="L91" s="144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v>49107.6</v>
      </c>
      <c r="C92" s="72">
        <v>43243.400000000016</v>
      </c>
      <c r="D92" s="67"/>
      <c r="E92" s="67"/>
      <c r="F92" s="67"/>
      <c r="G92" s="67"/>
      <c r="H92" s="67"/>
      <c r="I92" s="67"/>
      <c r="J92" s="144"/>
      <c r="K92" s="67"/>
      <c r="L92" s="144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72">
        <f t="shared" si="16"/>
        <v>92351.00000000001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144"/>
      <c r="K93" s="67"/>
      <c r="L93" s="144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171879.41349</v>
      </c>
      <c r="C94" s="132">
        <f t="shared" si="17"/>
        <v>104039.9</v>
      </c>
      <c r="D94" s="83">
        <f t="shared" si="17"/>
        <v>0</v>
      </c>
      <c r="E94" s="83">
        <f t="shared" si="17"/>
        <v>0</v>
      </c>
      <c r="F94" s="83">
        <f t="shared" si="17"/>
        <v>0</v>
      </c>
      <c r="G94" s="83">
        <f t="shared" si="17"/>
        <v>0</v>
      </c>
      <c r="H94" s="83">
        <f t="shared" si="17"/>
        <v>0</v>
      </c>
      <c r="I94" s="83">
        <f t="shared" si="17"/>
        <v>0</v>
      </c>
      <c r="J94" s="147">
        <f t="shared" si="17"/>
        <v>0</v>
      </c>
      <c r="K94" s="83">
        <f t="shared" si="17"/>
        <v>0</v>
      </c>
      <c r="L94" s="147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0</v>
      </c>
      <c r="AG94" s="84">
        <f>AG10+AG15+AG24+AG33+AG47+AG52+AG54+AG61+AG62+AG69+AG71+AG72+AG76+AG81+AG82+AG83+AG88+AG89+AG90+AG91+AG70+AG40+AG92</f>
        <v>275919.31349000003</v>
      </c>
    </row>
    <row r="95" spans="1:33" ht="15.75">
      <c r="A95" s="3" t="s">
        <v>5</v>
      </c>
      <c r="B95" s="22">
        <f>B11+B17+B26+B34+B55+B63+B73+B41+B77+B48</f>
        <v>54519.41200000001</v>
      </c>
      <c r="C95" s="109">
        <f aca="true" t="shared" si="18" ref="C95:AD95">C11+C17+C26+C34+C55+C63+C73+C41+C77+C48</f>
        <v>17687.519999999997</v>
      </c>
      <c r="D95" s="67">
        <f t="shared" si="18"/>
        <v>0</v>
      </c>
      <c r="E95" s="67">
        <f t="shared" si="18"/>
        <v>0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144">
        <f t="shared" si="18"/>
        <v>0</v>
      </c>
      <c r="K95" s="67">
        <f t="shared" si="18"/>
        <v>0</v>
      </c>
      <c r="L95" s="144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0</v>
      </c>
      <c r="AG95" s="71">
        <f>B95+C95-AF95</f>
        <v>72206.932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0</v>
      </c>
      <c r="F96" s="67">
        <f t="shared" si="19"/>
        <v>0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144">
        <f t="shared" si="19"/>
        <v>0</v>
      </c>
      <c r="K96" s="67">
        <f t="shared" si="19"/>
        <v>0</v>
      </c>
      <c r="L96" s="144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0</v>
      </c>
      <c r="AG96" s="71">
        <f>B96+C96-AF96</f>
        <v>4752.862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144">
        <f t="shared" si="20"/>
        <v>0</v>
      </c>
      <c r="K97" s="67">
        <f t="shared" si="20"/>
        <v>0</v>
      </c>
      <c r="L97" s="144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0</v>
      </c>
      <c r="I98" s="67">
        <f t="shared" si="21"/>
        <v>0</v>
      </c>
      <c r="J98" s="144">
        <f t="shared" si="21"/>
        <v>0</v>
      </c>
      <c r="K98" s="67">
        <f t="shared" si="21"/>
        <v>0</v>
      </c>
      <c r="L98" s="144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0</v>
      </c>
      <c r="AG98" s="71">
        <f>B98+C98-AF98</f>
        <v>10132.786</v>
      </c>
    </row>
    <row r="99" spans="1:33" ht="15.75">
      <c r="A99" s="3" t="s">
        <v>16</v>
      </c>
      <c r="B99" s="22">
        <f aca="true" t="shared" si="22" ref="B99:X99">B21+B30+B49+B37+B58+B13+B75+B67</f>
        <v>3275.675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0</v>
      </c>
      <c r="I99" s="67">
        <f t="shared" si="22"/>
        <v>0</v>
      </c>
      <c r="J99" s="144">
        <f t="shared" si="22"/>
        <v>0</v>
      </c>
      <c r="K99" s="67">
        <f t="shared" si="22"/>
        <v>0</v>
      </c>
      <c r="L99" s="144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0</v>
      </c>
      <c r="AG99" s="71">
        <f>B99+C99-AF99</f>
        <v>5738.245000000001</v>
      </c>
    </row>
    <row r="100" spans="1:33" ht="12.75">
      <c r="A100" s="1" t="s">
        <v>35</v>
      </c>
      <c r="B100" s="2">
        <f aca="true" t="shared" si="24" ref="B100:AD100">B94-B95-B96-B97-B98-B99</f>
        <v>111200.67848999999</v>
      </c>
      <c r="C100" s="20">
        <f t="shared" si="24"/>
        <v>71877.51</v>
      </c>
      <c r="D100" s="85">
        <f t="shared" si="24"/>
        <v>0</v>
      </c>
      <c r="E100" s="85">
        <f t="shared" si="24"/>
        <v>0</v>
      </c>
      <c r="F100" s="85">
        <f t="shared" si="24"/>
        <v>0</v>
      </c>
      <c r="G100" s="85">
        <f t="shared" si="24"/>
        <v>0</v>
      </c>
      <c r="H100" s="85">
        <f t="shared" si="24"/>
        <v>0</v>
      </c>
      <c r="I100" s="85">
        <f t="shared" si="24"/>
        <v>0</v>
      </c>
      <c r="J100" s="148">
        <f t="shared" si="24"/>
        <v>0</v>
      </c>
      <c r="K100" s="85">
        <f t="shared" si="24"/>
        <v>0</v>
      </c>
      <c r="L100" s="148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0</v>
      </c>
      <c r="AG100" s="85">
        <f>AG94-AG95-AG96-AG97-AG98-AG99</f>
        <v>183078.18849000006</v>
      </c>
    </row>
    <row r="101" spans="1:33" s="32" customFormat="1" ht="15.75">
      <c r="A101" s="30"/>
      <c r="B101" s="31"/>
      <c r="C101" s="125"/>
      <c r="J101" s="149"/>
      <c r="L101" s="14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50"/>
      <c r="K102" s="55"/>
      <c r="L102" s="15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51"/>
      <c r="K103" s="44"/>
      <c r="L103" s="15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152"/>
      <c r="K104" s="2"/>
      <c r="L104" s="15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152"/>
      <c r="K105" s="2"/>
      <c r="L105" s="15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153"/>
      <c r="K106" s="6"/>
      <c r="L106" s="153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153"/>
      <c r="K107" s="6"/>
      <c r="L107" s="153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153"/>
      <c r="K108" s="6"/>
      <c r="L108" s="153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153"/>
      <c r="K109" s="6"/>
      <c r="L109" s="153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153"/>
      <c r="K110" s="6"/>
      <c r="L110" s="153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153"/>
      <c r="K111" s="6"/>
      <c r="L111" s="153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153"/>
      <c r="K112" s="6"/>
      <c r="L112" s="153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153"/>
      <c r="K113" s="6"/>
      <c r="L113" s="153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153"/>
      <c r="K114" s="6"/>
      <c r="L114" s="153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153"/>
      <c r="K115" s="6"/>
      <c r="L115" s="153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153"/>
      <c r="K116" s="6"/>
      <c r="L116" s="153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153"/>
      <c r="K117" s="6"/>
      <c r="L117" s="153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153"/>
      <c r="K118" s="6"/>
      <c r="L118" s="153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153"/>
      <c r="K119" s="6"/>
      <c r="L119" s="153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153"/>
      <c r="K120" s="6"/>
      <c r="L120" s="153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153"/>
      <c r="K121" s="6"/>
      <c r="L121" s="153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153"/>
      <c r="K122" s="6"/>
      <c r="L122" s="153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153"/>
      <c r="K123" s="6"/>
      <c r="L123" s="153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153"/>
      <c r="K124" s="6"/>
      <c r="L124" s="153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153"/>
      <c r="K125" s="6"/>
      <c r="L125" s="153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153"/>
      <c r="K126" s="6"/>
      <c r="L126" s="153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153"/>
      <c r="K127" s="6"/>
      <c r="L127" s="153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153"/>
      <c r="K128" s="6"/>
      <c r="L128" s="153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153"/>
      <c r="K129" s="6"/>
      <c r="L129" s="153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153"/>
      <c r="K130" s="6"/>
      <c r="L130" s="153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153"/>
      <c r="K131" s="6"/>
      <c r="L131" s="153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153"/>
      <c r="K132" s="6"/>
      <c r="L132" s="153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153"/>
      <c r="K133" s="6"/>
      <c r="L133" s="153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153"/>
      <c r="K134" s="6"/>
      <c r="L134" s="153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153"/>
      <c r="K135" s="6"/>
      <c r="L135" s="153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153"/>
      <c r="K136" s="6"/>
      <c r="L136" s="153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153"/>
      <c r="K137" s="6"/>
      <c r="L137" s="153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153"/>
      <c r="K138" s="6"/>
      <c r="L138" s="153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8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2018-06-23T09:07:36Z</cp:lastPrinted>
  <dcterms:created xsi:type="dcterms:W3CDTF">2002-11-05T08:53:00Z</dcterms:created>
  <dcterms:modified xsi:type="dcterms:W3CDTF">2018-07-02T05:17:12Z</dcterms:modified>
  <cp:category/>
  <cp:version/>
  <cp:contentType/>
  <cp:contentStatus/>
</cp:coreProperties>
</file>